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Jay Bhatty\Book\"/>
    </mc:Choice>
  </mc:AlternateContent>
  <xr:revisionPtr revIDLastSave="0" documentId="13_ncr:1_{CBB399F1-6D27-46B4-8ACE-26A384693766}" xr6:coauthVersionLast="47" xr6:coauthVersionMax="47" xr10:uidLastSave="{00000000-0000-0000-0000-000000000000}"/>
  <bookViews>
    <workbookView xWindow="-108" yWindow="-108" windowWidth="23256" windowHeight="12456" xr2:uid="{3A4DF1FF-DB04-4C4E-B9B2-8C387BEA14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3" i="1" l="1"/>
  <c r="J23" i="1"/>
  <c r="I23" i="1"/>
  <c r="H23" i="1"/>
  <c r="K23" i="1" s="1"/>
  <c r="G23" i="1"/>
  <c r="L23" i="1" s="1"/>
  <c r="F23" i="1"/>
  <c r="Q22" i="1"/>
  <c r="J22" i="1"/>
  <c r="I22" i="1"/>
  <c r="G22" i="1"/>
  <c r="F22" i="1"/>
  <c r="H22" i="1" s="1"/>
  <c r="K22" i="1" s="1"/>
  <c r="L22" i="1" s="1"/>
  <c r="Q21" i="1"/>
  <c r="J21" i="1"/>
  <c r="I21" i="1"/>
  <c r="G21" i="1"/>
  <c r="F21" i="1"/>
  <c r="H21" i="1" s="1"/>
  <c r="K21" i="1" s="1"/>
  <c r="Q20" i="1"/>
  <c r="J20" i="1"/>
  <c r="I20" i="1"/>
  <c r="H20" i="1"/>
  <c r="K20" i="1" s="1"/>
  <c r="G20" i="1"/>
  <c r="F20" i="1"/>
  <c r="Q19" i="1"/>
  <c r="J19" i="1"/>
  <c r="I19" i="1"/>
  <c r="G19" i="1"/>
  <c r="F19" i="1"/>
  <c r="H19" i="1" s="1"/>
  <c r="K19" i="1" s="1"/>
  <c r="L19" i="1" s="1"/>
  <c r="Q18" i="1"/>
  <c r="J18" i="1"/>
  <c r="I18" i="1"/>
  <c r="G18" i="1"/>
  <c r="F18" i="1"/>
  <c r="H18" i="1" s="1"/>
  <c r="K18" i="1" s="1"/>
  <c r="Q17" i="1"/>
  <c r="J17" i="1"/>
  <c r="I17" i="1"/>
  <c r="H17" i="1"/>
  <c r="K17" i="1" s="1"/>
  <c r="G17" i="1"/>
  <c r="F17" i="1"/>
  <c r="Q16" i="1"/>
  <c r="J16" i="1"/>
  <c r="I16" i="1"/>
  <c r="G16" i="1"/>
  <c r="F16" i="1"/>
  <c r="H16" i="1" s="1"/>
  <c r="K16" i="1" s="1"/>
  <c r="L16" i="1" s="1"/>
  <c r="Q15" i="1"/>
  <c r="J15" i="1"/>
  <c r="I15" i="1"/>
  <c r="G15" i="1"/>
  <c r="F15" i="1"/>
  <c r="H15" i="1" s="1"/>
  <c r="K15" i="1" s="1"/>
  <c r="Q14" i="1"/>
  <c r="J14" i="1"/>
  <c r="I14" i="1"/>
  <c r="H14" i="1"/>
  <c r="K14" i="1" s="1"/>
  <c r="G14" i="1"/>
  <c r="L14" i="1" s="1"/>
  <c r="F14" i="1"/>
  <c r="Q13" i="1"/>
  <c r="J13" i="1"/>
  <c r="I13" i="1"/>
  <c r="G13" i="1"/>
  <c r="F13" i="1"/>
  <c r="H13" i="1" s="1"/>
  <c r="K13" i="1" s="1"/>
  <c r="L13" i="1" s="1"/>
  <c r="Q12" i="1"/>
  <c r="J12" i="1"/>
  <c r="I12" i="1"/>
  <c r="G12" i="1"/>
  <c r="F12" i="1"/>
  <c r="H12" i="1" s="1"/>
  <c r="K12" i="1" s="1"/>
  <c r="B12" i="1"/>
  <c r="B13" i="1" s="1"/>
  <c r="Q11" i="1"/>
  <c r="M11" i="1"/>
  <c r="N11" i="1" s="1"/>
  <c r="J11" i="1"/>
  <c r="I11" i="1"/>
  <c r="H11" i="1"/>
  <c r="K11" i="1" s="1"/>
  <c r="G11" i="1"/>
  <c r="L11" i="1" s="1"/>
  <c r="F11" i="1"/>
  <c r="C3" i="1"/>
  <c r="L15" i="1" l="1"/>
  <c r="L20" i="1"/>
  <c r="S11" i="1"/>
  <c r="O11" i="1"/>
  <c r="L18" i="1"/>
  <c r="M13" i="1"/>
  <c r="N13" i="1" s="1"/>
  <c r="B14" i="1"/>
  <c r="L12" i="1"/>
  <c r="L21" i="1"/>
  <c r="L17" i="1"/>
  <c r="M12" i="1"/>
  <c r="N12" i="1" s="1"/>
  <c r="O13" i="1" l="1"/>
  <c r="R13" i="1" s="1"/>
  <c r="S13" i="1"/>
  <c r="T13" i="1" s="1"/>
  <c r="U13" i="1" s="1"/>
  <c r="O12" i="1"/>
  <c r="R12" i="1" s="1"/>
  <c r="S12" i="1"/>
  <c r="T12" i="1" s="1"/>
  <c r="R11" i="1"/>
  <c r="T11" i="1"/>
  <c r="B15" i="1"/>
  <c r="M14" i="1"/>
  <c r="N14" i="1" s="1"/>
  <c r="S14" i="1" l="1"/>
  <c r="O14" i="1"/>
  <c r="U11" i="1"/>
  <c r="U12" i="1"/>
  <c r="M15" i="1"/>
  <c r="N15" i="1" s="1"/>
  <c r="B16" i="1"/>
  <c r="R14" i="1" l="1"/>
  <c r="T14" i="1"/>
  <c r="B17" i="1"/>
  <c r="M16" i="1"/>
  <c r="N16" i="1" s="1"/>
  <c r="S15" i="1"/>
  <c r="T15" i="1" s="1"/>
  <c r="O15" i="1"/>
  <c r="R15" i="1" s="1"/>
  <c r="U15" i="1" l="1"/>
  <c r="O16" i="1"/>
  <c r="R16" i="1" s="1"/>
  <c r="S16" i="1"/>
  <c r="T16" i="1" s="1"/>
  <c r="U16" i="1" s="1"/>
  <c r="B18" i="1"/>
  <c r="M17" i="1"/>
  <c r="N17" i="1" s="1"/>
  <c r="U14" i="1"/>
  <c r="S17" i="1" l="1"/>
  <c r="O17" i="1"/>
  <c r="B19" i="1"/>
  <c r="M18" i="1"/>
  <c r="N18" i="1" s="1"/>
  <c r="T17" i="1" l="1"/>
  <c r="O18" i="1"/>
  <c r="R18" i="1" s="1"/>
  <c r="S18" i="1"/>
  <c r="T18" i="1" s="1"/>
  <c r="U18" i="1" s="1"/>
  <c r="B20" i="1"/>
  <c r="M19" i="1"/>
  <c r="N19" i="1" s="1"/>
  <c r="R17" i="1"/>
  <c r="B21" i="1" l="1"/>
  <c r="M20" i="1"/>
  <c r="N20" i="1" s="1"/>
  <c r="S19" i="1"/>
  <c r="O19" i="1"/>
  <c r="U17" i="1"/>
  <c r="R19" i="1" l="1"/>
  <c r="S20" i="1"/>
  <c r="T20" i="1" s="1"/>
  <c r="U20" i="1" s="1"/>
  <c r="O20" i="1"/>
  <c r="R20" i="1" s="1"/>
  <c r="M21" i="1"/>
  <c r="N21" i="1" s="1"/>
  <c r="B22" i="1"/>
  <c r="T19" i="1"/>
  <c r="M22" i="1" l="1"/>
  <c r="N22" i="1" s="1"/>
  <c r="B23" i="1"/>
  <c r="M23" i="1" s="1"/>
  <c r="N23" i="1" s="1"/>
  <c r="U19" i="1"/>
  <c r="S21" i="1"/>
  <c r="T21" i="1" s="1"/>
  <c r="U21" i="1" s="1"/>
  <c r="O21" i="1"/>
  <c r="R21" i="1" s="1"/>
  <c r="S23" i="1" l="1"/>
  <c r="O23" i="1"/>
  <c r="O22" i="1"/>
  <c r="R22" i="1" s="1"/>
  <c r="S22" i="1"/>
  <c r="T22" i="1" s="1"/>
  <c r="U22" i="1" s="1"/>
  <c r="T23" i="1" l="1"/>
  <c r="S24" i="1"/>
  <c r="R23" i="1"/>
  <c r="R24" i="1" s="1"/>
  <c r="O24" i="1"/>
  <c r="U23" i="1" l="1"/>
  <c r="U24" i="1" s="1"/>
  <c r="T24" i="1"/>
</calcChain>
</file>

<file path=xl/sharedStrings.xml><?xml version="1.0" encoding="utf-8"?>
<sst xmlns="http://schemas.openxmlformats.org/spreadsheetml/2006/main" count="31" uniqueCount="28">
  <si>
    <t>Today's Date</t>
  </si>
  <si>
    <t>Demand/Reservation</t>
  </si>
  <si>
    <t>per Mmbtu</t>
  </si>
  <si>
    <t>Transport Volume/Day</t>
  </si>
  <si>
    <t>Fuel Injection Cost</t>
  </si>
  <si>
    <t>Commodity Cost</t>
  </si>
  <si>
    <t>ACA Cost</t>
  </si>
  <si>
    <t>Interest Rate</t>
  </si>
  <si>
    <t>per year</t>
  </si>
  <si>
    <t>Month</t>
  </si>
  <si>
    <t>Futures (F) Price</t>
  </si>
  <si>
    <t>Receipt Location Physical Basis (PB) Price (ANR-SE)</t>
  </si>
  <si>
    <t>Delivery Location Physical Basis (PB) Price (ANR-ML7)</t>
  </si>
  <si>
    <t>Receipt Location Fixed Price Physical (FPP) ANR-SE</t>
  </si>
  <si>
    <t>Gross Profit ($/Mmbtu)</t>
  </si>
  <si>
    <t>Fuel Cost ($/Mmbt)</t>
  </si>
  <si>
    <t>Commodity Cost ($/Mmbtu)</t>
  </si>
  <si>
    <t>Total Cost</t>
  </si>
  <si>
    <t>Net Profit ($/Mmbtu)</t>
  </si>
  <si>
    <t># of Days in month</t>
  </si>
  <si>
    <t>Monthly Volume</t>
  </si>
  <si>
    <t>Net Profit ($)</t>
  </si>
  <si>
    <t>Discount Period (in years)</t>
  </si>
  <si>
    <t>Discount Factor</t>
  </si>
  <si>
    <t>Discounted Net Profit ($)</t>
  </si>
  <si>
    <t>Reservation Cost</t>
  </si>
  <si>
    <t>Discounted Reservation Cost</t>
  </si>
  <si>
    <t>Discounted Profit/Loss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</si>
</sst>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_(* #,##0_);_(* \(#,##0\);_(* &quot;-&quot;??_);_(@_)"/>
    <numFmt numFmtId="166" formatCode="&quot;$&quot;#,##0.0000_);[Red]\(&quot;$&quot;#,##0.0000\)"/>
    <numFmt numFmtId="167" formatCode="&quot;$&quot;#,##0.000_);[Red]\(&quot;$&quot;#,##0.000\)"/>
    <numFmt numFmtId="168" formatCode="#,##0.0000_);[Red]\(#,##0.0000\)"/>
    <numFmt numFmtId="169" formatCode="0.0000_);[Red]\(0.0000\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6C3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164" fontId="0" fillId="0" borderId="1" xfId="0" applyNumberFormat="1" applyBorder="1" applyAlignment="1">
      <alignment horizontal="center" vertical="top"/>
    </xf>
    <xf numFmtId="44" fontId="0" fillId="0" borderId="1" xfId="2" applyFont="1" applyBorder="1" applyAlignment="1">
      <alignment horizontal="center" vertical="top"/>
    </xf>
    <xf numFmtId="165" fontId="0" fillId="0" borderId="1" xfId="1" applyNumberFormat="1" applyFont="1" applyBorder="1" applyAlignment="1">
      <alignment horizontal="center" vertical="top"/>
    </xf>
    <xf numFmtId="9" fontId="0" fillId="0" borderId="1" xfId="0" applyNumberFormat="1" applyBorder="1" applyAlignment="1">
      <alignment horizontal="center" vertical="top"/>
    </xf>
    <xf numFmtId="8" fontId="0" fillId="0" borderId="1" xfId="0" applyNumberForma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9" fontId="0" fillId="0" borderId="0" xfId="0" applyNumberFormat="1" applyAlignment="1">
      <alignment horizontal="left" vertical="top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left" vertical="top"/>
    </xf>
    <xf numFmtId="167" fontId="0" fillId="0" borderId="1" xfId="0" applyNumberFormat="1" applyBorder="1" applyAlignment="1">
      <alignment horizontal="center" vertical="top"/>
    </xf>
    <xf numFmtId="167" fontId="0" fillId="0" borderId="1" xfId="2" applyNumberFormat="1" applyFont="1" applyBorder="1" applyAlignment="1">
      <alignment horizontal="center" vertical="top"/>
    </xf>
    <xf numFmtId="167" fontId="0" fillId="0" borderId="1" xfId="1" applyNumberFormat="1" applyFont="1" applyBorder="1" applyAlignment="1">
      <alignment horizontal="left" vertical="top"/>
    </xf>
    <xf numFmtId="166" fontId="0" fillId="0" borderId="1" xfId="1" applyNumberFormat="1" applyFont="1" applyBorder="1" applyAlignment="1">
      <alignment horizontal="left" vertical="top"/>
    </xf>
    <xf numFmtId="6" fontId="0" fillId="0" borderId="1" xfId="1" applyNumberFormat="1" applyFont="1" applyBorder="1" applyAlignment="1">
      <alignment horizontal="center" vertical="top"/>
    </xf>
    <xf numFmtId="168" fontId="0" fillId="0" borderId="1" xfId="2" applyNumberFormat="1" applyFont="1" applyBorder="1" applyAlignment="1">
      <alignment horizontal="left" vertical="top"/>
    </xf>
    <xf numFmtId="169" fontId="0" fillId="0" borderId="1" xfId="0" applyNumberFormat="1" applyBorder="1" applyAlignment="1">
      <alignment horizontal="center" vertical="top"/>
    </xf>
    <xf numFmtId="6" fontId="0" fillId="0" borderId="1" xfId="0" applyNumberFormat="1" applyBorder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167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6" fontId="3" fillId="0" borderId="1" xfId="0" applyNumberFormat="1" applyFont="1" applyBorder="1" applyAlignment="1">
      <alignment horizontal="left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716280</xdr:colOff>
      <xdr:row>1</xdr:row>
      <xdr:rowOff>22860</xdr:rowOff>
    </xdr:from>
    <xdr:to>
      <xdr:col>9</xdr:col>
      <xdr:colOff>56489</xdr:colOff>
      <xdr:row>8</xdr:row>
      <xdr:rowOff>70992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01E16C-65C9-42C6-93C4-B5796F6A8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1160" y="83820"/>
          <a:ext cx="1420469" cy="1328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2D26-0D01-40FA-9F9B-E76E26336DF9}">
  <dimension ref="B1:U24"/>
  <sheetViews>
    <sheetView showGridLines="0" tabSelected="1" workbookViewId="0">
      <selection activeCell="K6" sqref="K6"/>
    </sheetView>
  </sheetViews>
  <sheetFormatPr defaultColWidth="10.77734375" defaultRowHeight="14.4" x14ac:dyDescent="0.3"/>
  <cols>
    <col min="1" max="1" width="1" style="2" customWidth="1"/>
    <col min="2" max="2" width="19.5546875" style="1" bestFit="1" customWidth="1"/>
    <col min="3" max="3" width="8.33203125" style="1" bestFit="1" customWidth="1"/>
    <col min="4" max="4" width="12.77734375" style="2" bestFit="1" customWidth="1"/>
    <col min="5" max="5" width="14.5546875" style="2" bestFit="1" customWidth="1"/>
    <col min="6" max="6" width="13.109375" style="2" bestFit="1" customWidth="1"/>
    <col min="7" max="7" width="10.6640625" style="2" customWidth="1"/>
    <col min="8" max="8" width="8.88671875" style="2" bestFit="1" customWidth="1"/>
    <col min="9" max="9" width="10.77734375" style="2"/>
    <col min="10" max="10" width="8.6640625" style="2" bestFit="1" customWidth="1"/>
    <col min="11" max="11" width="9.21875" style="2" bestFit="1" customWidth="1"/>
    <col min="12" max="12" width="9.88671875" style="2" bestFit="1" customWidth="1"/>
    <col min="13" max="13" width="6.88671875" style="2" bestFit="1" customWidth="1"/>
    <col min="14" max="14" width="8.6640625" style="2" bestFit="1" customWidth="1"/>
    <col min="15" max="15" width="10.77734375" style="2" bestFit="1"/>
    <col min="16" max="16" width="9" style="2" bestFit="1" customWidth="1"/>
    <col min="17" max="17" width="8.33203125" style="2" bestFit="1" customWidth="1"/>
    <col min="18" max="18" width="11.5546875" style="2" bestFit="1" customWidth="1"/>
    <col min="19" max="19" width="10.77734375" style="2" bestFit="1"/>
    <col min="20" max="20" width="10.77734375" style="2"/>
    <col min="21" max="21" width="10.77734375" style="2" bestFit="1"/>
    <col min="22" max="16384" width="10.77734375" style="2"/>
  </cols>
  <sheetData>
    <row r="1" spans="2:21" ht="4.8" customHeight="1" x14ac:dyDescent="0.3"/>
    <row r="2" spans="2:21" x14ac:dyDescent="0.3">
      <c r="B2" s="3" t="s">
        <v>0</v>
      </c>
      <c r="C2" s="4">
        <v>45382</v>
      </c>
    </row>
    <row r="3" spans="2:21" x14ac:dyDescent="0.3">
      <c r="B3" s="3" t="s">
        <v>1</v>
      </c>
      <c r="C3" s="5">
        <f>0.1</f>
        <v>0.1</v>
      </c>
      <c r="D3" s="2" t="s">
        <v>2</v>
      </c>
    </row>
    <row r="4" spans="2:21" x14ac:dyDescent="0.3">
      <c r="B4" s="3" t="s">
        <v>3</v>
      </c>
      <c r="C4" s="6">
        <v>25000</v>
      </c>
    </row>
    <row r="5" spans="2:21" x14ac:dyDescent="0.3">
      <c r="B5" s="3" t="s">
        <v>4</v>
      </c>
      <c r="C5" s="7">
        <v>0.02</v>
      </c>
    </row>
    <row r="6" spans="2:21" x14ac:dyDescent="0.3">
      <c r="B6" s="3" t="s">
        <v>5</v>
      </c>
      <c r="C6" s="8">
        <v>0.05</v>
      </c>
      <c r="D6" s="2" t="s">
        <v>2</v>
      </c>
      <c r="U6" s="9"/>
    </row>
    <row r="7" spans="2:21" x14ac:dyDescent="0.3">
      <c r="B7" s="3" t="s">
        <v>6</v>
      </c>
      <c r="C7" s="10">
        <v>1.5E-3</v>
      </c>
      <c r="D7" s="2" t="s">
        <v>2</v>
      </c>
    </row>
    <row r="8" spans="2:21" x14ac:dyDescent="0.3">
      <c r="B8" s="3" t="s">
        <v>7</v>
      </c>
      <c r="C8" s="7">
        <v>0.05</v>
      </c>
      <c r="D8" s="2" t="s">
        <v>8</v>
      </c>
    </row>
    <row r="9" spans="2:21" x14ac:dyDescent="0.3">
      <c r="D9" s="11"/>
    </row>
    <row r="10" spans="2:21" s="9" customFormat="1" ht="72" x14ac:dyDescent="0.3">
      <c r="B10" s="12" t="s">
        <v>9</v>
      </c>
      <c r="C10" s="12" t="s">
        <v>10</v>
      </c>
      <c r="D10" s="13" t="s">
        <v>11</v>
      </c>
      <c r="E10" s="13" t="s">
        <v>12</v>
      </c>
      <c r="F10" s="13" t="s">
        <v>13</v>
      </c>
      <c r="G10" s="13" t="s">
        <v>14</v>
      </c>
      <c r="H10" s="13" t="s">
        <v>15</v>
      </c>
      <c r="I10" s="13" t="s">
        <v>16</v>
      </c>
      <c r="J10" s="13" t="s">
        <v>6</v>
      </c>
      <c r="K10" s="13" t="s">
        <v>17</v>
      </c>
      <c r="L10" s="13" t="s">
        <v>18</v>
      </c>
      <c r="M10" s="13" t="s">
        <v>19</v>
      </c>
      <c r="N10" s="13" t="s">
        <v>20</v>
      </c>
      <c r="O10" s="13" t="s">
        <v>21</v>
      </c>
      <c r="P10" s="13" t="s">
        <v>22</v>
      </c>
      <c r="Q10" s="13" t="s">
        <v>23</v>
      </c>
      <c r="R10" s="13" t="s">
        <v>24</v>
      </c>
      <c r="S10" s="13" t="s">
        <v>25</v>
      </c>
      <c r="T10" s="13" t="s">
        <v>26</v>
      </c>
      <c r="U10" s="13" t="s">
        <v>27</v>
      </c>
    </row>
    <row r="11" spans="2:21" x14ac:dyDescent="0.3">
      <c r="B11" s="14">
        <v>45383</v>
      </c>
      <c r="C11" s="15">
        <v>3.05</v>
      </c>
      <c r="D11" s="16">
        <v>-0.155</v>
      </c>
      <c r="E11" s="16">
        <v>0.1</v>
      </c>
      <c r="F11" s="16">
        <f>C11+D11</f>
        <v>2.895</v>
      </c>
      <c r="G11" s="16">
        <f>E11-D11</f>
        <v>0.255</v>
      </c>
      <c r="H11" s="17">
        <f>$C$5*F11*-1</f>
        <v>-5.79E-2</v>
      </c>
      <c r="I11" s="17">
        <f t="shared" ref="I11:I23" si="0">$C$6*-1</f>
        <v>-0.05</v>
      </c>
      <c r="J11" s="18">
        <f t="shared" ref="J11:J23" si="1">$C$7*-1</f>
        <v>-1.5E-3</v>
      </c>
      <c r="K11" s="18">
        <f>SUM(H11:J11)</f>
        <v>-0.1094</v>
      </c>
      <c r="L11" s="18">
        <f>G11+K11</f>
        <v>0.14560000000000001</v>
      </c>
      <c r="M11" s="6">
        <f t="shared" ref="M11:M23" si="2">DAY(EOMONTH(B11, 0))</f>
        <v>30</v>
      </c>
      <c r="N11" s="6">
        <f t="shared" ref="N11:N23" si="3">$C$4*M11</f>
        <v>750000</v>
      </c>
      <c r="O11" s="19">
        <f>N11*L11</f>
        <v>109200</v>
      </c>
      <c r="P11" s="20">
        <v>8.3333333333333329E-2</v>
      </c>
      <c r="Q11" s="21">
        <f t="shared" ref="Q11:Q23" si="4">1/((1+$C$8)^P11)</f>
        <v>0.99594240735106698</v>
      </c>
      <c r="R11" s="22">
        <f>Q11*O11</f>
        <v>108756.91088273651</v>
      </c>
      <c r="S11" s="22">
        <f>N11*$C$3*-1</f>
        <v>-75000</v>
      </c>
      <c r="T11" s="22">
        <f>S11*Q11</f>
        <v>-74695.680551330021</v>
      </c>
      <c r="U11" s="22">
        <f>T11+R11</f>
        <v>34061.230331406492</v>
      </c>
    </row>
    <row r="12" spans="2:21" x14ac:dyDescent="0.3">
      <c r="B12" s="14">
        <f>EOMONTH(B11,0)+1</f>
        <v>45413</v>
      </c>
      <c r="C12" s="15">
        <v>3.23</v>
      </c>
      <c r="D12" s="16">
        <v>-0.155</v>
      </c>
      <c r="E12" s="16">
        <v>0.1</v>
      </c>
      <c r="F12" s="16">
        <f t="shared" ref="F12:F23" si="5">C12+D12</f>
        <v>3.0750000000000002</v>
      </c>
      <c r="G12" s="16">
        <f t="shared" ref="G12:G23" si="6">E12-D12</f>
        <v>0.255</v>
      </c>
      <c r="H12" s="17">
        <f t="shared" ref="H12:H23" si="7">$C$5*F12*-1</f>
        <v>-6.1500000000000006E-2</v>
      </c>
      <c r="I12" s="17">
        <f t="shared" si="0"/>
        <v>-0.05</v>
      </c>
      <c r="J12" s="18">
        <f t="shared" si="1"/>
        <v>-1.5E-3</v>
      </c>
      <c r="K12" s="18">
        <f t="shared" ref="K12:K23" si="8">SUM(H12:J12)</f>
        <v>-0.11300000000000002</v>
      </c>
      <c r="L12" s="18">
        <f t="shared" ref="L12:L23" si="9">G12+K12</f>
        <v>0.14199999999999999</v>
      </c>
      <c r="M12" s="6">
        <f t="shared" si="2"/>
        <v>31</v>
      </c>
      <c r="N12" s="6">
        <f t="shared" si="3"/>
        <v>775000</v>
      </c>
      <c r="O12" s="19">
        <f t="shared" ref="O12:O23" si="10">N12*L12</f>
        <v>110049.99999999999</v>
      </c>
      <c r="P12" s="20">
        <v>0.16666666666666666</v>
      </c>
      <c r="Q12" s="21">
        <f t="shared" si="4"/>
        <v>0.99190127876023881</v>
      </c>
      <c r="R12" s="22">
        <f t="shared" ref="R12:R23" si="11">Q12*O12</f>
        <v>109158.73572756427</v>
      </c>
      <c r="S12" s="22">
        <f t="shared" ref="S12:S23" si="12">N12*$C$3*-1</f>
        <v>-77500</v>
      </c>
      <c r="T12" s="22">
        <f t="shared" ref="T12:T23" si="13">S12*Q12</f>
        <v>-76872.349103918503</v>
      </c>
      <c r="U12" s="22">
        <f t="shared" ref="U12:U23" si="14">T12+R12</f>
        <v>32286.386623645769</v>
      </c>
    </row>
    <row r="13" spans="2:21" x14ac:dyDescent="0.3">
      <c r="B13" s="14">
        <f t="shared" ref="B13:B23" si="15">EOMONTH(B12,0)+1</f>
        <v>45444</v>
      </c>
      <c r="C13" s="15">
        <v>3.28</v>
      </c>
      <c r="D13" s="16">
        <v>-0.155</v>
      </c>
      <c r="E13" s="16">
        <v>0.1</v>
      </c>
      <c r="F13" s="16">
        <f t="shared" si="5"/>
        <v>3.125</v>
      </c>
      <c r="G13" s="16">
        <f t="shared" si="6"/>
        <v>0.255</v>
      </c>
      <c r="H13" s="17">
        <f t="shared" si="7"/>
        <v>-6.25E-2</v>
      </c>
      <c r="I13" s="17">
        <f t="shared" si="0"/>
        <v>-0.05</v>
      </c>
      <c r="J13" s="18">
        <f t="shared" si="1"/>
        <v>-1.5E-3</v>
      </c>
      <c r="K13" s="18">
        <f>SUM(H13:J13)</f>
        <v>-0.114</v>
      </c>
      <c r="L13" s="18">
        <f t="shared" si="9"/>
        <v>0.14100000000000001</v>
      </c>
      <c r="M13" s="6">
        <f t="shared" si="2"/>
        <v>30</v>
      </c>
      <c r="N13" s="6">
        <f t="shared" si="3"/>
        <v>750000</v>
      </c>
      <c r="O13" s="19">
        <f t="shared" si="10"/>
        <v>105750.00000000001</v>
      </c>
      <c r="P13" s="20">
        <v>0.25</v>
      </c>
      <c r="Q13" s="21">
        <f t="shared" si="4"/>
        <v>0.98787654742307407</v>
      </c>
      <c r="R13" s="22">
        <f t="shared" si="11"/>
        <v>104467.9448899901</v>
      </c>
      <c r="S13" s="22">
        <f t="shared" si="12"/>
        <v>-75000</v>
      </c>
      <c r="T13" s="22">
        <f t="shared" si="13"/>
        <v>-74090.741056730549</v>
      </c>
      <c r="U13" s="22">
        <f t="shared" si="14"/>
        <v>30377.203833259555</v>
      </c>
    </row>
    <row r="14" spans="2:21" x14ac:dyDescent="0.3">
      <c r="B14" s="14">
        <f t="shared" si="15"/>
        <v>45474</v>
      </c>
      <c r="C14" s="15">
        <v>3.52</v>
      </c>
      <c r="D14" s="16">
        <v>-0.12</v>
      </c>
      <c r="E14" s="16">
        <v>0.18</v>
      </c>
      <c r="F14" s="16">
        <f t="shared" si="5"/>
        <v>3.4</v>
      </c>
      <c r="G14" s="16">
        <f t="shared" si="6"/>
        <v>0.3</v>
      </c>
      <c r="H14" s="17">
        <f t="shared" si="7"/>
        <v>-6.8000000000000005E-2</v>
      </c>
      <c r="I14" s="17">
        <f>$C$6*-1</f>
        <v>-0.05</v>
      </c>
      <c r="J14" s="18">
        <f t="shared" si="1"/>
        <v>-1.5E-3</v>
      </c>
      <c r="K14" s="18">
        <f t="shared" si="8"/>
        <v>-0.11950000000000001</v>
      </c>
      <c r="L14" s="18">
        <f>G14+K14</f>
        <v>0.18049999999999999</v>
      </c>
      <c r="M14" s="6">
        <f t="shared" si="2"/>
        <v>31</v>
      </c>
      <c r="N14" s="6">
        <f t="shared" si="3"/>
        <v>775000</v>
      </c>
      <c r="O14" s="19">
        <f>N14*L14</f>
        <v>139887.5</v>
      </c>
      <c r="P14" s="20">
        <v>0.33333333333333331</v>
      </c>
      <c r="Q14" s="21">
        <f t="shared" si="4"/>
        <v>0.98386814680619694</v>
      </c>
      <c r="R14" s="22">
        <f t="shared" si="11"/>
        <v>137630.85538635188</v>
      </c>
      <c r="S14" s="22">
        <f>N14*$C$3*-1</f>
        <v>-77500</v>
      </c>
      <c r="T14" s="22">
        <f t="shared" si="13"/>
        <v>-76249.781377480263</v>
      </c>
      <c r="U14" s="22">
        <f t="shared" si="14"/>
        <v>61381.074008871612</v>
      </c>
    </row>
    <row r="15" spans="2:21" x14ac:dyDescent="0.3">
      <c r="B15" s="14">
        <f t="shared" si="15"/>
        <v>45505</v>
      </c>
      <c r="C15" s="15">
        <v>3.63</v>
      </c>
      <c r="D15" s="16">
        <v>-0.125</v>
      </c>
      <c r="E15" s="16">
        <v>0.19</v>
      </c>
      <c r="F15" s="16">
        <f t="shared" si="5"/>
        <v>3.5049999999999999</v>
      </c>
      <c r="G15" s="16">
        <f t="shared" si="6"/>
        <v>0.315</v>
      </c>
      <c r="H15" s="17">
        <f>$C$5*F15*-1</f>
        <v>-7.0099999999999996E-2</v>
      </c>
      <c r="I15" s="17">
        <f t="shared" si="0"/>
        <v>-0.05</v>
      </c>
      <c r="J15" s="18">
        <f t="shared" si="1"/>
        <v>-1.5E-3</v>
      </c>
      <c r="K15" s="18">
        <f t="shared" si="8"/>
        <v>-0.1216</v>
      </c>
      <c r="L15" s="18">
        <f t="shared" si="9"/>
        <v>0.19340000000000002</v>
      </c>
      <c r="M15" s="6">
        <f t="shared" si="2"/>
        <v>31</v>
      </c>
      <c r="N15" s="6">
        <f t="shared" si="3"/>
        <v>775000</v>
      </c>
      <c r="O15" s="19">
        <f t="shared" si="10"/>
        <v>149885</v>
      </c>
      <c r="P15" s="20">
        <v>0.41666666666666669</v>
      </c>
      <c r="Q15" s="21">
        <f t="shared" si="4"/>
        <v>0.97987601064619689</v>
      </c>
      <c r="R15" s="22">
        <f t="shared" si="11"/>
        <v>146868.71585570523</v>
      </c>
      <c r="S15" s="22">
        <f t="shared" si="12"/>
        <v>-77500</v>
      </c>
      <c r="T15" s="22">
        <f t="shared" si="13"/>
        <v>-75940.390825080263</v>
      </c>
      <c r="U15" s="22">
        <f t="shared" si="14"/>
        <v>70928.325030624968</v>
      </c>
    </row>
    <row r="16" spans="2:21" x14ac:dyDescent="0.3">
      <c r="B16" s="14">
        <f t="shared" si="15"/>
        <v>45536</v>
      </c>
      <c r="C16" s="15">
        <v>3.57</v>
      </c>
      <c r="D16" s="16">
        <v>-0.13</v>
      </c>
      <c r="E16" s="16">
        <v>0.18</v>
      </c>
      <c r="F16" s="16">
        <f t="shared" si="5"/>
        <v>3.44</v>
      </c>
      <c r="G16" s="16">
        <f>E16-D16</f>
        <v>0.31</v>
      </c>
      <c r="H16" s="17">
        <f t="shared" si="7"/>
        <v>-6.88E-2</v>
      </c>
      <c r="I16" s="17">
        <f t="shared" si="0"/>
        <v>-0.05</v>
      </c>
      <c r="J16" s="18">
        <f t="shared" si="1"/>
        <v>-1.5E-3</v>
      </c>
      <c r="K16" s="18">
        <f t="shared" si="8"/>
        <v>-0.1203</v>
      </c>
      <c r="L16" s="18">
        <f t="shared" si="9"/>
        <v>0.18969999999999998</v>
      </c>
      <c r="M16" s="6">
        <f t="shared" si="2"/>
        <v>30</v>
      </c>
      <c r="N16" s="6">
        <f t="shared" si="3"/>
        <v>750000</v>
      </c>
      <c r="O16" s="19">
        <f t="shared" si="10"/>
        <v>142274.99999999997</v>
      </c>
      <c r="P16" s="20">
        <v>0.5</v>
      </c>
      <c r="Q16" s="21">
        <f t="shared" si="4"/>
        <v>0.97590007294853309</v>
      </c>
      <c r="R16" s="22">
        <f t="shared" si="11"/>
        <v>138846.18287875253</v>
      </c>
      <c r="S16" s="22">
        <f t="shared" si="12"/>
        <v>-75000</v>
      </c>
      <c r="T16" s="22">
        <f t="shared" si="13"/>
        <v>-73192.505471139986</v>
      </c>
      <c r="U16" s="22">
        <f t="shared" si="14"/>
        <v>65653.677407612544</v>
      </c>
    </row>
    <row r="17" spans="2:21" x14ac:dyDescent="0.3">
      <c r="B17" s="14">
        <f t="shared" si="15"/>
        <v>45566</v>
      </c>
      <c r="C17" s="15">
        <v>3.5150000000000001</v>
      </c>
      <c r="D17" s="16">
        <v>-0.16</v>
      </c>
      <c r="E17" s="16">
        <v>0.17</v>
      </c>
      <c r="F17" s="16">
        <f t="shared" si="5"/>
        <v>3.355</v>
      </c>
      <c r="G17" s="16">
        <f t="shared" si="6"/>
        <v>0.33</v>
      </c>
      <c r="H17" s="17">
        <f t="shared" si="7"/>
        <v>-6.7100000000000007E-2</v>
      </c>
      <c r="I17" s="17">
        <f t="shared" si="0"/>
        <v>-0.05</v>
      </c>
      <c r="J17" s="18">
        <f t="shared" si="1"/>
        <v>-1.5E-3</v>
      </c>
      <c r="K17" s="18">
        <f t="shared" si="8"/>
        <v>-0.11860000000000001</v>
      </c>
      <c r="L17" s="18">
        <f t="shared" si="9"/>
        <v>0.2114</v>
      </c>
      <c r="M17" s="6">
        <f t="shared" si="2"/>
        <v>31</v>
      </c>
      <c r="N17" s="6">
        <f t="shared" si="3"/>
        <v>775000</v>
      </c>
      <c r="O17" s="19">
        <f t="shared" si="10"/>
        <v>163835</v>
      </c>
      <c r="P17" s="20">
        <v>0.58333333333333337</v>
      </c>
      <c r="Q17" s="21">
        <f t="shared" si="4"/>
        <v>0.97194026798644406</v>
      </c>
      <c r="R17" s="22">
        <f t="shared" si="11"/>
        <v>159237.83380555906</v>
      </c>
      <c r="S17" s="22">
        <f t="shared" si="12"/>
        <v>-77500</v>
      </c>
      <c r="T17" s="22">
        <f t="shared" si="13"/>
        <v>-75325.370768949419</v>
      </c>
      <c r="U17" s="22">
        <f t="shared" si="14"/>
        <v>83912.463036609639</v>
      </c>
    </row>
    <row r="18" spans="2:21" x14ac:dyDescent="0.3">
      <c r="B18" s="14">
        <f t="shared" si="15"/>
        <v>45597</v>
      </c>
      <c r="C18" s="15">
        <v>3.556</v>
      </c>
      <c r="D18" s="16">
        <v>-0.13</v>
      </c>
      <c r="E18" s="16">
        <v>0.23</v>
      </c>
      <c r="F18" s="16">
        <f t="shared" si="5"/>
        <v>3.4260000000000002</v>
      </c>
      <c r="G18" s="16">
        <f t="shared" si="6"/>
        <v>0.36</v>
      </c>
      <c r="H18" s="17">
        <f t="shared" si="7"/>
        <v>-6.8520000000000011E-2</v>
      </c>
      <c r="I18" s="17">
        <f t="shared" si="0"/>
        <v>-0.05</v>
      </c>
      <c r="J18" s="18">
        <f t="shared" si="1"/>
        <v>-1.5E-3</v>
      </c>
      <c r="K18" s="18">
        <f t="shared" si="8"/>
        <v>-0.12002000000000002</v>
      </c>
      <c r="L18" s="18">
        <f t="shared" si="9"/>
        <v>0.23997999999999997</v>
      </c>
      <c r="M18" s="6">
        <f t="shared" si="2"/>
        <v>30</v>
      </c>
      <c r="N18" s="6">
        <f t="shared" si="3"/>
        <v>750000</v>
      </c>
      <c r="O18" s="19">
        <f t="shared" si="10"/>
        <v>179984.99999999997</v>
      </c>
      <c r="P18" s="20">
        <v>0.66666666666666663</v>
      </c>
      <c r="Q18" s="21">
        <f t="shared" si="4"/>
        <v>0.96799653029986032</v>
      </c>
      <c r="R18" s="22">
        <f t="shared" si="11"/>
        <v>174224.85550602034</v>
      </c>
      <c r="S18" s="22">
        <f t="shared" si="12"/>
        <v>-75000</v>
      </c>
      <c r="T18" s="22">
        <f t="shared" si="13"/>
        <v>-72599.739772489527</v>
      </c>
      <c r="U18" s="22">
        <f t="shared" si="14"/>
        <v>101625.11573353081</v>
      </c>
    </row>
    <row r="19" spans="2:21" x14ac:dyDescent="0.3">
      <c r="B19" s="14">
        <f t="shared" si="15"/>
        <v>45627</v>
      </c>
      <c r="C19" s="15">
        <v>3.72</v>
      </c>
      <c r="D19" s="16">
        <v>-0.125</v>
      </c>
      <c r="E19" s="16">
        <v>0.26</v>
      </c>
      <c r="F19" s="16">
        <f t="shared" si="5"/>
        <v>3.5950000000000002</v>
      </c>
      <c r="G19" s="16">
        <f t="shared" si="6"/>
        <v>0.38500000000000001</v>
      </c>
      <c r="H19" s="17">
        <f t="shared" si="7"/>
        <v>-7.1900000000000006E-2</v>
      </c>
      <c r="I19" s="17">
        <f t="shared" si="0"/>
        <v>-0.05</v>
      </c>
      <c r="J19" s="18">
        <f t="shared" si="1"/>
        <v>-1.5E-3</v>
      </c>
      <c r="K19" s="18">
        <f t="shared" si="8"/>
        <v>-0.12340000000000001</v>
      </c>
      <c r="L19" s="18">
        <f t="shared" si="9"/>
        <v>0.2616</v>
      </c>
      <c r="M19" s="6">
        <f t="shared" si="2"/>
        <v>31</v>
      </c>
      <c r="N19" s="6">
        <f t="shared" si="3"/>
        <v>775000</v>
      </c>
      <c r="O19" s="19">
        <f t="shared" si="10"/>
        <v>202740</v>
      </c>
      <c r="P19" s="20">
        <v>0.75</v>
      </c>
      <c r="Q19" s="21">
        <f t="shared" si="4"/>
        <v>0.96406879469432316</v>
      </c>
      <c r="R19" s="22">
        <f t="shared" si="11"/>
        <v>195455.30743632707</v>
      </c>
      <c r="S19" s="22">
        <f t="shared" si="12"/>
        <v>-77500</v>
      </c>
      <c r="T19" s="22">
        <f t="shared" si="13"/>
        <v>-74715.331588810048</v>
      </c>
      <c r="U19" s="22">
        <f t="shared" si="14"/>
        <v>120739.97584751702</v>
      </c>
    </row>
    <row r="20" spans="2:21" x14ac:dyDescent="0.3">
      <c r="B20" s="14">
        <f t="shared" si="15"/>
        <v>45658</v>
      </c>
      <c r="C20" s="15">
        <v>3.9340000000000002</v>
      </c>
      <c r="D20" s="16">
        <v>-0.11</v>
      </c>
      <c r="E20" s="16">
        <v>0.28000000000000003</v>
      </c>
      <c r="F20" s="16">
        <f t="shared" si="5"/>
        <v>3.8240000000000003</v>
      </c>
      <c r="G20" s="16">
        <f t="shared" si="6"/>
        <v>0.39</v>
      </c>
      <c r="H20" s="17">
        <f t="shared" si="7"/>
        <v>-7.6480000000000006E-2</v>
      </c>
      <c r="I20" s="17">
        <f t="shared" si="0"/>
        <v>-0.05</v>
      </c>
      <c r="J20" s="18">
        <f t="shared" si="1"/>
        <v>-1.5E-3</v>
      </c>
      <c r="K20" s="18">
        <f t="shared" si="8"/>
        <v>-0.12798000000000001</v>
      </c>
      <c r="L20" s="18">
        <f t="shared" si="9"/>
        <v>0.26202000000000003</v>
      </c>
      <c r="M20" s="6">
        <f t="shared" si="2"/>
        <v>31</v>
      </c>
      <c r="N20" s="6">
        <f t="shared" si="3"/>
        <v>775000</v>
      </c>
      <c r="O20" s="19">
        <f t="shared" si="10"/>
        <v>203065.50000000003</v>
      </c>
      <c r="P20" s="20">
        <v>0.83333333333333337</v>
      </c>
      <c r="Q20" s="21">
        <f t="shared" si="4"/>
        <v>0.96015699623990569</v>
      </c>
      <c r="R20" s="22">
        <f t="shared" si="11"/>
        <v>194974.76051995461</v>
      </c>
      <c r="S20" s="22">
        <f t="shared" si="12"/>
        <v>-77500</v>
      </c>
      <c r="T20" s="22">
        <f t="shared" si="13"/>
        <v>-74412.167208592684</v>
      </c>
      <c r="U20" s="22">
        <f t="shared" si="14"/>
        <v>120562.59331136192</v>
      </c>
    </row>
    <row r="21" spans="2:21" x14ac:dyDescent="0.3">
      <c r="B21" s="14">
        <f t="shared" si="15"/>
        <v>45689</v>
      </c>
      <c r="C21" s="15">
        <v>4.0590000000000002</v>
      </c>
      <c r="D21" s="16">
        <v>-0.1</v>
      </c>
      <c r="E21" s="16">
        <v>0.31</v>
      </c>
      <c r="F21" s="16">
        <f t="shared" si="5"/>
        <v>3.9590000000000001</v>
      </c>
      <c r="G21" s="16">
        <f t="shared" si="6"/>
        <v>0.41000000000000003</v>
      </c>
      <c r="H21" s="17">
        <f t="shared" si="7"/>
        <v>-7.918E-2</v>
      </c>
      <c r="I21" s="17">
        <f t="shared" si="0"/>
        <v>-0.05</v>
      </c>
      <c r="J21" s="18">
        <f t="shared" si="1"/>
        <v>-1.5E-3</v>
      </c>
      <c r="K21" s="18">
        <f t="shared" si="8"/>
        <v>-0.13068000000000002</v>
      </c>
      <c r="L21" s="18">
        <f t="shared" si="9"/>
        <v>0.27932000000000001</v>
      </c>
      <c r="M21" s="6">
        <f t="shared" si="2"/>
        <v>28</v>
      </c>
      <c r="N21" s="6">
        <f t="shared" si="3"/>
        <v>700000</v>
      </c>
      <c r="O21" s="19">
        <f t="shared" si="10"/>
        <v>195524</v>
      </c>
      <c r="P21" s="20">
        <v>0.91666666666666663</v>
      </c>
      <c r="Q21" s="21">
        <f t="shared" si="4"/>
        <v>0.95626107027014118</v>
      </c>
      <c r="R21" s="22">
        <f t="shared" si="11"/>
        <v>186971.98950349909</v>
      </c>
      <c r="S21" s="22">
        <f t="shared" si="12"/>
        <v>-70000</v>
      </c>
      <c r="T21" s="22">
        <f t="shared" si="13"/>
        <v>-66938.274918909883</v>
      </c>
      <c r="U21" s="22">
        <f t="shared" si="14"/>
        <v>120033.71458458921</v>
      </c>
    </row>
    <row r="22" spans="2:21" x14ac:dyDescent="0.3">
      <c r="B22" s="14">
        <f t="shared" si="15"/>
        <v>45717</v>
      </c>
      <c r="C22" s="15">
        <v>4.1180000000000003</v>
      </c>
      <c r="D22" s="16">
        <v>-0.09</v>
      </c>
      <c r="E22" s="16">
        <v>0.32</v>
      </c>
      <c r="F22" s="16">
        <f t="shared" si="5"/>
        <v>4.0280000000000005</v>
      </c>
      <c r="G22" s="16">
        <f t="shared" si="6"/>
        <v>0.41000000000000003</v>
      </c>
      <c r="H22" s="17">
        <f t="shared" si="7"/>
        <v>-8.0560000000000007E-2</v>
      </c>
      <c r="I22" s="17">
        <f t="shared" si="0"/>
        <v>-0.05</v>
      </c>
      <c r="J22" s="18">
        <f t="shared" si="1"/>
        <v>-1.5E-3</v>
      </c>
      <c r="K22" s="18">
        <f t="shared" si="8"/>
        <v>-0.13206000000000001</v>
      </c>
      <c r="L22" s="18">
        <f t="shared" si="9"/>
        <v>0.27794000000000002</v>
      </c>
      <c r="M22" s="6">
        <f t="shared" si="2"/>
        <v>31</v>
      </c>
      <c r="N22" s="6">
        <f t="shared" si="3"/>
        <v>775000</v>
      </c>
      <c r="O22" s="19">
        <f t="shared" si="10"/>
        <v>215403.50000000003</v>
      </c>
      <c r="P22" s="20">
        <v>1</v>
      </c>
      <c r="Q22" s="21">
        <f t="shared" si="4"/>
        <v>0.95238095238095233</v>
      </c>
      <c r="R22" s="22">
        <f t="shared" si="11"/>
        <v>205146.1904761905</v>
      </c>
      <c r="S22" s="22">
        <f t="shared" si="12"/>
        <v>-77500</v>
      </c>
      <c r="T22" s="22">
        <f t="shared" si="13"/>
        <v>-73809.523809523802</v>
      </c>
      <c r="U22" s="22">
        <f t="shared" si="14"/>
        <v>131336.66666666669</v>
      </c>
    </row>
    <row r="23" spans="2:21" x14ac:dyDescent="0.3">
      <c r="B23" s="14">
        <f t="shared" si="15"/>
        <v>45748</v>
      </c>
      <c r="C23" s="15">
        <v>4.024</v>
      </c>
      <c r="D23" s="16">
        <v>-0.16</v>
      </c>
      <c r="E23" s="16">
        <v>0.24</v>
      </c>
      <c r="F23" s="16">
        <f t="shared" si="5"/>
        <v>3.8639999999999999</v>
      </c>
      <c r="G23" s="16">
        <f t="shared" si="6"/>
        <v>0.4</v>
      </c>
      <c r="H23" s="17">
        <f t="shared" si="7"/>
        <v>-7.7280000000000001E-2</v>
      </c>
      <c r="I23" s="17">
        <f t="shared" si="0"/>
        <v>-0.05</v>
      </c>
      <c r="J23" s="18">
        <f t="shared" si="1"/>
        <v>-1.5E-3</v>
      </c>
      <c r="K23" s="18">
        <f t="shared" si="8"/>
        <v>-0.12878000000000001</v>
      </c>
      <c r="L23" s="18">
        <f t="shared" si="9"/>
        <v>0.27122000000000002</v>
      </c>
      <c r="M23" s="6">
        <f t="shared" si="2"/>
        <v>30</v>
      </c>
      <c r="N23" s="6">
        <f t="shared" si="3"/>
        <v>750000</v>
      </c>
      <c r="O23" s="19">
        <f t="shared" si="10"/>
        <v>203415</v>
      </c>
      <c r="P23" s="20">
        <v>1.0833333333333333</v>
      </c>
      <c r="Q23" s="21">
        <f t="shared" si="4"/>
        <v>0.94851657842958759</v>
      </c>
      <c r="R23" s="22">
        <f t="shared" si="11"/>
        <v>192942.49980125457</v>
      </c>
      <c r="S23" s="22">
        <f t="shared" si="12"/>
        <v>-75000</v>
      </c>
      <c r="T23" s="22">
        <f t="shared" si="13"/>
        <v>-71138.743382219065</v>
      </c>
      <c r="U23" s="22">
        <f t="shared" si="14"/>
        <v>121803.7564190355</v>
      </c>
    </row>
    <row r="24" spans="2:21" s="25" customFormat="1" x14ac:dyDescent="0.3">
      <c r="B24" s="23"/>
      <c r="C24" s="23"/>
      <c r="D24" s="24"/>
      <c r="E24" s="24"/>
      <c r="F24" s="24"/>
      <c r="G24" s="24"/>
      <c r="H24" s="24"/>
      <c r="I24" s="24"/>
      <c r="J24" s="24"/>
      <c r="K24" s="24"/>
      <c r="L24" s="24"/>
      <c r="O24" s="26">
        <f>SUM(O11:O23)</f>
        <v>2121015.5</v>
      </c>
      <c r="R24" s="26">
        <f>SUM(R11:R23)</f>
        <v>2054682.7826699058</v>
      </c>
      <c r="S24" s="26">
        <f>SUM(S11:S23)</f>
        <v>-987500</v>
      </c>
      <c r="T24" s="26">
        <f>SUM(T11:T23)</f>
        <v>-959980.59983517404</v>
      </c>
      <c r="U24" s="26">
        <f>SUM(U11:U23)</f>
        <v>1094702.1828347319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Bhatty</dc:creator>
  <cp:lastModifiedBy>Jay Bhatty</cp:lastModifiedBy>
  <dcterms:created xsi:type="dcterms:W3CDTF">2024-06-30T15:31:49Z</dcterms:created>
  <dcterms:modified xsi:type="dcterms:W3CDTF">2024-06-30T15:35:21Z</dcterms:modified>
</cp:coreProperties>
</file>