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Jay Bhatty\Book\"/>
    </mc:Choice>
  </mc:AlternateContent>
  <xr:revisionPtr revIDLastSave="0" documentId="13_ncr:1_{33D6D786-95B3-4F28-BFF7-ACE1B915329F}" xr6:coauthVersionLast="47" xr6:coauthVersionMax="47" xr10:uidLastSave="{00000000-0000-0000-0000-000000000000}"/>
  <bookViews>
    <workbookView xWindow="-108" yWindow="-108" windowWidth="23256" windowHeight="12456" xr2:uid="{2E7FD0A4-141E-49BE-90B1-91180CF6E4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" i="1" l="1"/>
  <c r="M25" i="1"/>
  <c r="K25" i="1"/>
  <c r="F25" i="1"/>
  <c r="E25" i="1"/>
  <c r="R24" i="1"/>
  <c r="P24" i="1"/>
  <c r="N24" i="1"/>
  <c r="M24" i="1"/>
  <c r="K24" i="1"/>
  <c r="J24" i="1"/>
  <c r="I24" i="1"/>
  <c r="H24" i="1"/>
  <c r="G24" i="1"/>
  <c r="L24" i="1" s="1"/>
  <c r="Q24" i="1" s="1"/>
  <c r="R23" i="1"/>
  <c r="P23" i="1"/>
  <c r="N23" i="1"/>
  <c r="M23" i="1"/>
  <c r="K23" i="1"/>
  <c r="J23" i="1"/>
  <c r="I23" i="1"/>
  <c r="H23" i="1"/>
  <c r="G23" i="1"/>
  <c r="L23" i="1" s="1"/>
  <c r="Q23" i="1" s="1"/>
  <c r="R22" i="1"/>
  <c r="P22" i="1"/>
  <c r="N22" i="1"/>
  <c r="M22" i="1"/>
  <c r="K22" i="1"/>
  <c r="J22" i="1"/>
  <c r="I22" i="1"/>
  <c r="H22" i="1"/>
  <c r="G22" i="1"/>
  <c r="L22" i="1" s="1"/>
  <c r="Q22" i="1" s="1"/>
  <c r="R21" i="1"/>
  <c r="P21" i="1"/>
  <c r="N21" i="1"/>
  <c r="M21" i="1"/>
  <c r="K21" i="1"/>
  <c r="J21" i="1"/>
  <c r="I21" i="1"/>
  <c r="H21" i="1"/>
  <c r="G21" i="1"/>
  <c r="L21" i="1" s="1"/>
  <c r="Q21" i="1" s="1"/>
  <c r="R20" i="1"/>
  <c r="P20" i="1"/>
  <c r="N20" i="1"/>
  <c r="M20" i="1"/>
  <c r="K20" i="1"/>
  <c r="J20" i="1"/>
  <c r="I20" i="1"/>
  <c r="H20" i="1"/>
  <c r="G20" i="1"/>
  <c r="L20" i="1" s="1"/>
  <c r="Q20" i="1" s="1"/>
  <c r="R19" i="1"/>
  <c r="P19" i="1"/>
  <c r="N19" i="1"/>
  <c r="M19" i="1"/>
  <c r="K19" i="1"/>
  <c r="J19" i="1"/>
  <c r="I19" i="1"/>
  <c r="H19" i="1"/>
  <c r="G19" i="1"/>
  <c r="L19" i="1" s="1"/>
  <c r="Q19" i="1" s="1"/>
  <c r="R18" i="1"/>
  <c r="P18" i="1"/>
  <c r="N18" i="1"/>
  <c r="M18" i="1"/>
  <c r="K18" i="1"/>
  <c r="J18" i="1"/>
  <c r="I18" i="1"/>
  <c r="H18" i="1"/>
  <c r="G18" i="1"/>
  <c r="L18" i="1" s="1"/>
  <c r="Q18" i="1" s="1"/>
  <c r="R17" i="1"/>
  <c r="P17" i="1"/>
  <c r="N17" i="1"/>
  <c r="M17" i="1"/>
  <c r="K17" i="1"/>
  <c r="J17" i="1"/>
  <c r="I17" i="1"/>
  <c r="H17" i="1"/>
  <c r="G17" i="1"/>
  <c r="L17" i="1" s="1"/>
  <c r="Q17" i="1" s="1"/>
  <c r="R16" i="1"/>
  <c r="P16" i="1"/>
  <c r="N16" i="1"/>
  <c r="M16" i="1"/>
  <c r="K16" i="1"/>
  <c r="J16" i="1"/>
  <c r="I16" i="1"/>
  <c r="H16" i="1"/>
  <c r="G16" i="1"/>
  <c r="L16" i="1" s="1"/>
  <c r="Q16" i="1" s="1"/>
  <c r="R15" i="1"/>
  <c r="P15" i="1"/>
  <c r="N15" i="1"/>
  <c r="M15" i="1"/>
  <c r="K15" i="1"/>
  <c r="J15" i="1"/>
  <c r="I15" i="1"/>
  <c r="H15" i="1"/>
  <c r="G15" i="1"/>
  <c r="L15" i="1" s="1"/>
  <c r="Q15" i="1" s="1"/>
  <c r="R14" i="1"/>
  <c r="P14" i="1"/>
  <c r="N14" i="1"/>
  <c r="M14" i="1"/>
  <c r="K14" i="1"/>
  <c r="J14" i="1"/>
  <c r="I14" i="1"/>
  <c r="H14" i="1"/>
  <c r="G14" i="1"/>
  <c r="L14" i="1" s="1"/>
  <c r="Q14" i="1" s="1"/>
  <c r="R13" i="1"/>
  <c r="P13" i="1"/>
  <c r="N13" i="1"/>
  <c r="M13" i="1"/>
  <c r="K13" i="1"/>
  <c r="J13" i="1"/>
  <c r="I13" i="1"/>
  <c r="H13" i="1"/>
  <c r="G13" i="1"/>
  <c r="L13" i="1" s="1"/>
  <c r="Q13" i="1" s="1"/>
  <c r="B13" i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R12" i="1"/>
  <c r="R25" i="1" s="1"/>
  <c r="P12" i="1"/>
  <c r="N12" i="1"/>
  <c r="N25" i="1" s="1"/>
  <c r="M12" i="1"/>
  <c r="K12" i="1"/>
  <c r="J12" i="1"/>
  <c r="J25" i="1" s="1"/>
  <c r="I12" i="1"/>
  <c r="I25" i="1" s="1"/>
  <c r="H12" i="1"/>
  <c r="H25" i="1" s="1"/>
  <c r="G12" i="1"/>
  <c r="L12" i="1" s="1"/>
  <c r="Q12" i="1" l="1"/>
  <c r="Q25" i="1" s="1"/>
  <c r="L25" i="1"/>
  <c r="R27" i="1"/>
  <c r="R29" i="1" s="1"/>
  <c r="R30" i="1" s="1"/>
  <c r="R31" i="1" s="1"/>
  <c r="G25" i="1"/>
</calcChain>
</file>

<file path=xl/sharedStrings.xml><?xml version="1.0" encoding="utf-8"?>
<sst xmlns="http://schemas.openxmlformats.org/spreadsheetml/2006/main" count="35" uniqueCount="31">
  <si>
    <t>Today's Date</t>
  </si>
  <si>
    <t>Fuel Injection Cost</t>
  </si>
  <si>
    <t>Fuel Withdrawal Cost</t>
  </si>
  <si>
    <t>Commodity Injection Cost</t>
  </si>
  <si>
    <t>per Mmbtu</t>
  </si>
  <si>
    <t>Commodity Withdrawal Cost</t>
  </si>
  <si>
    <t>ACA Cost</t>
  </si>
  <si>
    <t>Interest Rate</t>
  </si>
  <si>
    <t>per year</t>
  </si>
  <si>
    <t>Ad Valorem Tax</t>
  </si>
  <si>
    <t>per year (assessed as of Dec 31st)</t>
  </si>
  <si>
    <t>Month</t>
  </si>
  <si>
    <t>Injection Price</t>
  </si>
  <si>
    <t>Withdrawal Price</t>
  </si>
  <si>
    <t>Injection Volume</t>
  </si>
  <si>
    <t>Withdrawal Volume</t>
  </si>
  <si>
    <t>Injection Fuel Cost</t>
  </si>
  <si>
    <t>Withdrawal Fuel Cost</t>
  </si>
  <si>
    <t>Injection Commodity Cost</t>
  </si>
  <si>
    <t>Withdrawal Commodity Cost</t>
  </si>
  <si>
    <t>Total Cost</t>
  </si>
  <si>
    <t>Injection Cost ($)</t>
  </si>
  <si>
    <t>Withdrawal Revenue ($)</t>
  </si>
  <si>
    <t>Discount Period (in years)</t>
  </si>
  <si>
    <t>Discount Factor</t>
  </si>
  <si>
    <t>Discounted Injection Cost Net of Costs</t>
  </si>
  <si>
    <t>Discounted Withdrawal Revenue</t>
  </si>
  <si>
    <t>Gross Profit/Loss</t>
  </si>
  <si>
    <t>Net Profit</t>
  </si>
  <si>
    <t>Net Profit per Mmbtu per year</t>
  </si>
  <si>
    <t>Net Profit per Mmbtu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</si>
</sst>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00_);[Red]\(&quot;$&quot;#,##0.0000\)"/>
    <numFmt numFmtId="166" formatCode="&quot;$&quot;#,##0.000_);[Red]\(&quot;$&quot;#,##0.000\)"/>
    <numFmt numFmtId="167" formatCode="_(* #,##0_);_(* \(#,##0\);_(* &quot;-&quot;??_);_(@_)"/>
    <numFmt numFmtId="168" formatCode="#,##0.0000_);[Red]\(#,##0.0000\)"/>
    <numFmt numFmtId="169" formatCode="0.0000_);[Red]\(0.0000\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C3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8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9" fontId="0" fillId="0" borderId="0" xfId="0" applyNumberFormat="1" applyAlignment="1">
      <alignment horizontal="left" vertical="top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6" fontId="0" fillId="0" borderId="1" xfId="2" applyNumberFormat="1" applyFont="1" applyBorder="1" applyAlignment="1">
      <alignment horizontal="center" vertical="top"/>
    </xf>
    <xf numFmtId="167" fontId="0" fillId="0" borderId="1" xfId="1" applyNumberFormat="1" applyFont="1" applyBorder="1" applyAlignment="1">
      <alignment horizontal="left" vertical="top"/>
    </xf>
    <xf numFmtId="6" fontId="0" fillId="0" borderId="1" xfId="1" applyNumberFormat="1" applyFont="1" applyBorder="1" applyAlignment="1">
      <alignment horizontal="left" vertical="top"/>
    </xf>
    <xf numFmtId="6" fontId="0" fillId="0" borderId="1" xfId="2" applyNumberFormat="1" applyFont="1" applyBorder="1" applyAlignment="1">
      <alignment horizontal="left" vertical="top"/>
    </xf>
    <xf numFmtId="168" fontId="0" fillId="0" borderId="1" xfId="2" applyNumberFormat="1" applyFont="1" applyBorder="1" applyAlignment="1">
      <alignment horizontal="left" vertical="top"/>
    </xf>
    <xf numFmtId="169" fontId="0" fillId="0" borderId="1" xfId="0" applyNumberFormat="1" applyBorder="1" applyAlignment="1">
      <alignment horizontal="center" vertical="top"/>
    </xf>
    <xf numFmtId="6" fontId="0" fillId="0" borderId="1" xfId="0" applyNumberFormat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7" fontId="3" fillId="0" borderId="1" xfId="0" applyNumberFormat="1" applyFont="1" applyBorder="1" applyAlignment="1">
      <alignment horizontal="left" vertical="top"/>
    </xf>
    <xf numFmtId="6" fontId="3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166" fontId="0" fillId="0" borderId="1" xfId="2" applyNumberFormat="1" applyFont="1" applyBorder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121920</xdr:colOff>
      <xdr:row>1</xdr:row>
      <xdr:rowOff>144780</xdr:rowOff>
    </xdr:from>
    <xdr:to>
      <xdr:col>9</xdr:col>
      <xdr:colOff>71729</xdr:colOff>
      <xdr:row>9</xdr:row>
      <xdr:rowOff>10032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A1298F-8C44-4B0C-ACF8-3D681D61A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1620" y="205740"/>
          <a:ext cx="1420469" cy="1328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6E7F-AB3E-4788-B30C-B0C2B48D8D26}">
  <dimension ref="B1:R31"/>
  <sheetViews>
    <sheetView showGridLines="0" tabSelected="1" workbookViewId="0">
      <selection activeCell="K6" sqref="K6"/>
    </sheetView>
  </sheetViews>
  <sheetFormatPr defaultColWidth="10.77734375" defaultRowHeight="14.4" x14ac:dyDescent="0.3"/>
  <cols>
    <col min="1" max="1" width="1" style="2" customWidth="1"/>
    <col min="2" max="2" width="25.109375" style="1" bestFit="1" customWidth="1"/>
    <col min="3" max="3" width="8.33203125" style="2" bestFit="1" customWidth="1"/>
    <col min="4" max="4" width="10.6640625" style="2" bestFit="1" customWidth="1"/>
    <col min="5" max="5" width="10.44140625" style="2" bestFit="1" customWidth="1"/>
    <col min="6" max="6" width="10.6640625" style="2" bestFit="1" customWidth="1"/>
    <col min="7" max="7" width="9.88671875" style="2" bestFit="1" customWidth="1"/>
    <col min="8" max="8" width="10.6640625" style="2" bestFit="1" customWidth="1"/>
    <col min="9" max="10" width="10.77734375" style="2"/>
    <col min="11" max="11" width="11.21875" style="2" bestFit="1" customWidth="1"/>
    <col min="12" max="12" width="9.6640625" style="2" bestFit="1" customWidth="1"/>
    <col min="13" max="13" width="11.44140625" style="2" bestFit="1" customWidth="1"/>
    <col min="14" max="14" width="10.77734375" style="2"/>
    <col min="15" max="15" width="9" style="2" bestFit="1" customWidth="1"/>
    <col min="16" max="16" width="8.44140625" style="2" bestFit="1" customWidth="1"/>
    <col min="17" max="17" width="27.88671875" style="2" bestFit="1" customWidth="1"/>
    <col min="18" max="18" width="12" style="2" bestFit="1" customWidth="1"/>
    <col min="19" max="16384" width="10.77734375" style="2"/>
  </cols>
  <sheetData>
    <row r="1" spans="2:18" ht="4.8" customHeight="1" x14ac:dyDescent="0.3"/>
    <row r="2" spans="2:18" x14ac:dyDescent="0.3">
      <c r="B2" s="3" t="s">
        <v>0</v>
      </c>
      <c r="C2" s="4">
        <v>45382</v>
      </c>
    </row>
    <row r="3" spans="2:18" x14ac:dyDescent="0.3">
      <c r="B3" s="3" t="s">
        <v>1</v>
      </c>
      <c r="C3" s="5">
        <v>0.02</v>
      </c>
    </row>
    <row r="4" spans="2:18" x14ac:dyDescent="0.3">
      <c r="B4" s="3" t="s">
        <v>2</v>
      </c>
      <c r="C4" s="5">
        <v>0.02</v>
      </c>
    </row>
    <row r="5" spans="2:18" x14ac:dyDescent="0.3">
      <c r="B5" s="3" t="s">
        <v>3</v>
      </c>
      <c r="C5" s="6">
        <v>0.05</v>
      </c>
      <c r="D5" s="2" t="s">
        <v>4</v>
      </c>
    </row>
    <row r="6" spans="2:18" x14ac:dyDescent="0.3">
      <c r="B6" s="3" t="s">
        <v>5</v>
      </c>
      <c r="C6" s="6">
        <v>0.05</v>
      </c>
      <c r="D6" s="2" t="s">
        <v>4</v>
      </c>
    </row>
    <row r="7" spans="2:18" x14ac:dyDescent="0.3">
      <c r="B7" s="3" t="s">
        <v>6</v>
      </c>
      <c r="C7" s="7">
        <v>1.5E-3</v>
      </c>
      <c r="D7" s="2" t="s">
        <v>4</v>
      </c>
    </row>
    <row r="8" spans="2:18" x14ac:dyDescent="0.3">
      <c r="B8" s="3" t="s">
        <v>7</v>
      </c>
      <c r="C8" s="5">
        <v>0.05</v>
      </c>
      <c r="D8" s="2" t="s">
        <v>8</v>
      </c>
    </row>
    <row r="9" spans="2:18" x14ac:dyDescent="0.3">
      <c r="B9" s="3" t="s">
        <v>9</v>
      </c>
      <c r="C9" s="5">
        <v>0.02</v>
      </c>
      <c r="D9" s="2" t="s">
        <v>10</v>
      </c>
    </row>
    <row r="10" spans="2:18" x14ac:dyDescent="0.3">
      <c r="C10" s="8"/>
    </row>
    <row r="11" spans="2:18" s="11" customFormat="1" ht="43.2" x14ac:dyDescent="0.3">
      <c r="B11" s="9" t="s">
        <v>11</v>
      </c>
      <c r="C11" s="10" t="s">
        <v>12</v>
      </c>
      <c r="D11" s="10" t="s">
        <v>13</v>
      </c>
      <c r="E11" s="10" t="s">
        <v>14</v>
      </c>
      <c r="F11" s="10" t="s">
        <v>15</v>
      </c>
      <c r="G11" s="10" t="s">
        <v>16</v>
      </c>
      <c r="H11" s="10" t="s">
        <v>17</v>
      </c>
      <c r="I11" s="10" t="s">
        <v>18</v>
      </c>
      <c r="J11" s="10" t="s">
        <v>19</v>
      </c>
      <c r="K11" s="10" t="s">
        <v>6</v>
      </c>
      <c r="L11" s="10" t="s">
        <v>20</v>
      </c>
      <c r="M11" s="10" t="s">
        <v>21</v>
      </c>
      <c r="N11" s="10" t="s">
        <v>22</v>
      </c>
      <c r="O11" s="10" t="s">
        <v>23</v>
      </c>
      <c r="P11" s="10" t="s">
        <v>24</v>
      </c>
      <c r="Q11" s="10" t="s">
        <v>25</v>
      </c>
      <c r="R11" s="10" t="s">
        <v>26</v>
      </c>
    </row>
    <row r="12" spans="2:18" x14ac:dyDescent="0.3">
      <c r="B12" s="4">
        <v>45383</v>
      </c>
      <c r="C12" s="12">
        <v>3</v>
      </c>
      <c r="D12" s="12">
        <v>3.09</v>
      </c>
      <c r="E12" s="13">
        <v>1000000</v>
      </c>
      <c r="F12" s="13"/>
      <c r="G12" s="14">
        <f>$C$3*C12*E12*-1</f>
        <v>-60000</v>
      </c>
      <c r="H12" s="14">
        <f t="shared" ref="H12:H24" si="0">$C$4*D12*F12*-1</f>
        <v>0</v>
      </c>
      <c r="I12" s="14">
        <f t="shared" ref="I12:I24" si="1">$C$5*E12*-1</f>
        <v>-50000</v>
      </c>
      <c r="J12" s="14">
        <f>$C$6*F12*-1</f>
        <v>0</v>
      </c>
      <c r="K12" s="14">
        <f>(($C$7*E12)+($C$7*F12))*-1</f>
        <v>-1500</v>
      </c>
      <c r="L12" s="14">
        <f>SUM(G12:K12)</f>
        <v>-111500</v>
      </c>
      <c r="M12" s="15">
        <f t="shared" ref="M12:M24" si="2">E12*C12*-1</f>
        <v>-3000000</v>
      </c>
      <c r="N12" s="15">
        <f t="shared" ref="N12:N24" si="3">F12*D12</f>
        <v>0</v>
      </c>
      <c r="O12" s="16">
        <v>8.3333333333333329E-2</v>
      </c>
      <c r="P12" s="17">
        <f>1/((1+$C$8)^O12)</f>
        <v>0.99594240735106698</v>
      </c>
      <c r="Q12" s="18">
        <f>(M12+L12)*P12</f>
        <v>-3098874.8004728449</v>
      </c>
      <c r="R12" s="18">
        <f>P12*N12</f>
        <v>0</v>
      </c>
    </row>
    <row r="13" spans="2:18" x14ac:dyDescent="0.3">
      <c r="B13" s="4">
        <f>EOMONTH(B12,0)+1</f>
        <v>45413</v>
      </c>
      <c r="C13" s="12">
        <v>3.1</v>
      </c>
      <c r="D13" s="12">
        <v>3.25</v>
      </c>
      <c r="E13" s="13"/>
      <c r="F13" s="13"/>
      <c r="G13" s="14">
        <f t="shared" ref="G13:G24" si="4">$C$3*C13*E13*-1</f>
        <v>0</v>
      </c>
      <c r="H13" s="14">
        <f t="shared" si="0"/>
        <v>0</v>
      </c>
      <c r="I13" s="14">
        <f t="shared" si="1"/>
        <v>0</v>
      </c>
      <c r="J13" s="14">
        <f t="shared" ref="J13:J24" si="5">$C$6*F13*-1</f>
        <v>0</v>
      </c>
      <c r="K13" s="14">
        <f t="shared" ref="K13:K24" si="6">(($C$7*E13)+($C$7*F13))*-1</f>
        <v>0</v>
      </c>
      <c r="L13" s="14">
        <f t="shared" ref="L13:L24" si="7">SUM(G13:K13)</f>
        <v>0</v>
      </c>
      <c r="M13" s="15">
        <f t="shared" si="2"/>
        <v>0</v>
      </c>
      <c r="N13" s="15">
        <f t="shared" si="3"/>
        <v>0</v>
      </c>
      <c r="O13" s="16">
        <v>0.16666666666666666</v>
      </c>
      <c r="P13" s="17">
        <f t="shared" ref="P13:P24" si="8">1/((1+$C$8)^O13)</f>
        <v>0.99190127876023881</v>
      </c>
      <c r="Q13" s="18">
        <f t="shared" ref="Q13:Q24" si="9">(M13+L13)*P13</f>
        <v>0</v>
      </c>
      <c r="R13" s="18">
        <f t="shared" ref="R13:R24" si="10">P13*N13</f>
        <v>0</v>
      </c>
    </row>
    <row r="14" spans="2:18" x14ac:dyDescent="0.3">
      <c r="B14" s="4">
        <f t="shared" ref="B14:B24" si="11">EOMONTH(B13,0)+1</f>
        <v>45444</v>
      </c>
      <c r="C14" s="12">
        <v>3.2</v>
      </c>
      <c r="D14" s="12">
        <v>3.3</v>
      </c>
      <c r="E14" s="13"/>
      <c r="F14" s="13"/>
      <c r="G14" s="14">
        <f t="shared" si="4"/>
        <v>0</v>
      </c>
      <c r="H14" s="14">
        <f t="shared" si="0"/>
        <v>0</v>
      </c>
      <c r="I14" s="14">
        <f t="shared" si="1"/>
        <v>0</v>
      </c>
      <c r="J14" s="14">
        <f t="shared" si="5"/>
        <v>0</v>
      </c>
      <c r="K14" s="14">
        <f t="shared" si="6"/>
        <v>0</v>
      </c>
      <c r="L14" s="14">
        <f t="shared" si="7"/>
        <v>0</v>
      </c>
      <c r="M14" s="15">
        <f t="shared" si="2"/>
        <v>0</v>
      </c>
      <c r="N14" s="15">
        <f t="shared" si="3"/>
        <v>0</v>
      </c>
      <c r="O14" s="16">
        <v>0.25</v>
      </c>
      <c r="P14" s="17">
        <f t="shared" si="8"/>
        <v>0.98787654742307407</v>
      </c>
      <c r="Q14" s="18">
        <f t="shared" si="9"/>
        <v>0</v>
      </c>
      <c r="R14" s="18">
        <f t="shared" si="10"/>
        <v>0</v>
      </c>
    </row>
    <row r="15" spans="2:18" x14ac:dyDescent="0.3">
      <c r="B15" s="4">
        <f t="shared" si="11"/>
        <v>45474</v>
      </c>
      <c r="C15" s="12">
        <v>3.3</v>
      </c>
      <c r="D15" s="12">
        <v>3.38</v>
      </c>
      <c r="E15" s="13"/>
      <c r="F15" s="13"/>
      <c r="G15" s="14">
        <f t="shared" si="4"/>
        <v>0</v>
      </c>
      <c r="H15" s="14">
        <f t="shared" si="0"/>
        <v>0</v>
      </c>
      <c r="I15" s="14">
        <f t="shared" si="1"/>
        <v>0</v>
      </c>
      <c r="J15" s="14">
        <f t="shared" si="5"/>
        <v>0</v>
      </c>
      <c r="K15" s="14">
        <f t="shared" si="6"/>
        <v>0</v>
      </c>
      <c r="L15" s="14">
        <f t="shared" si="7"/>
        <v>0</v>
      </c>
      <c r="M15" s="15">
        <f t="shared" si="2"/>
        <v>0</v>
      </c>
      <c r="N15" s="15">
        <f t="shared" si="3"/>
        <v>0</v>
      </c>
      <c r="O15" s="16">
        <v>0.33333333333333331</v>
      </c>
      <c r="P15" s="17">
        <f t="shared" si="8"/>
        <v>0.98386814680619694</v>
      </c>
      <c r="Q15" s="18">
        <f t="shared" si="9"/>
        <v>0</v>
      </c>
      <c r="R15" s="18">
        <f t="shared" si="10"/>
        <v>0</v>
      </c>
    </row>
    <row r="16" spans="2:18" x14ac:dyDescent="0.3">
      <c r="B16" s="4">
        <f t="shared" si="11"/>
        <v>45505</v>
      </c>
      <c r="C16" s="12">
        <v>3.4</v>
      </c>
      <c r="D16" s="12">
        <v>4</v>
      </c>
      <c r="E16" s="13"/>
      <c r="F16" s="13">
        <v>1000000</v>
      </c>
      <c r="G16" s="14">
        <f t="shared" si="4"/>
        <v>0</v>
      </c>
      <c r="H16" s="14">
        <f t="shared" si="0"/>
        <v>-80000</v>
      </c>
      <c r="I16" s="14">
        <f t="shared" si="1"/>
        <v>0</v>
      </c>
      <c r="J16" s="14">
        <f t="shared" si="5"/>
        <v>-50000</v>
      </c>
      <c r="K16" s="14">
        <f t="shared" si="6"/>
        <v>-1500</v>
      </c>
      <c r="L16" s="14">
        <f>SUM(G16:K16)</f>
        <v>-131500</v>
      </c>
      <c r="M16" s="15">
        <f t="shared" si="2"/>
        <v>0</v>
      </c>
      <c r="N16" s="15">
        <f t="shared" si="3"/>
        <v>4000000</v>
      </c>
      <c r="O16" s="16">
        <v>0.41666666666666669</v>
      </c>
      <c r="P16" s="17">
        <f t="shared" si="8"/>
        <v>0.97987601064619689</v>
      </c>
      <c r="Q16" s="18">
        <f t="shared" si="9"/>
        <v>-128853.69539997489</v>
      </c>
      <c r="R16" s="18">
        <f>P16*N16</f>
        <v>3919504.0425847876</v>
      </c>
    </row>
    <row r="17" spans="2:18" x14ac:dyDescent="0.3">
      <c r="B17" s="4">
        <f t="shared" si="11"/>
        <v>45536</v>
      </c>
      <c r="C17" s="12">
        <v>3.35</v>
      </c>
      <c r="D17" s="12">
        <v>3.5</v>
      </c>
      <c r="E17" s="13"/>
      <c r="F17" s="13"/>
      <c r="G17" s="14">
        <f t="shared" si="4"/>
        <v>0</v>
      </c>
      <c r="H17" s="14">
        <f t="shared" si="0"/>
        <v>0</v>
      </c>
      <c r="I17" s="14">
        <f t="shared" si="1"/>
        <v>0</v>
      </c>
      <c r="J17" s="14">
        <f t="shared" si="5"/>
        <v>0</v>
      </c>
      <c r="K17" s="14">
        <f t="shared" si="6"/>
        <v>0</v>
      </c>
      <c r="L17" s="14">
        <f t="shared" si="7"/>
        <v>0</v>
      </c>
      <c r="M17" s="15">
        <f t="shared" si="2"/>
        <v>0</v>
      </c>
      <c r="N17" s="15">
        <f t="shared" si="3"/>
        <v>0</v>
      </c>
      <c r="O17" s="16">
        <v>0.5</v>
      </c>
      <c r="P17" s="17">
        <f t="shared" si="8"/>
        <v>0.97590007294853309</v>
      </c>
      <c r="Q17" s="18">
        <f t="shared" si="9"/>
        <v>0</v>
      </c>
      <c r="R17" s="18">
        <f t="shared" si="10"/>
        <v>0</v>
      </c>
    </row>
    <row r="18" spans="2:18" x14ac:dyDescent="0.3">
      <c r="B18" s="4">
        <f t="shared" si="11"/>
        <v>45566</v>
      </c>
      <c r="C18" s="12">
        <v>3.25</v>
      </c>
      <c r="D18" s="12">
        <v>3.4</v>
      </c>
      <c r="E18" s="13">
        <v>1000000</v>
      </c>
      <c r="F18" s="13"/>
      <c r="G18" s="14">
        <f>$C$3*C18*E18*-1</f>
        <v>-65000</v>
      </c>
      <c r="H18" s="14">
        <f t="shared" si="0"/>
        <v>0</v>
      </c>
      <c r="I18" s="14">
        <f t="shared" si="1"/>
        <v>-50000</v>
      </c>
      <c r="J18" s="14">
        <f t="shared" si="5"/>
        <v>0</v>
      </c>
      <c r="K18" s="14">
        <f t="shared" si="6"/>
        <v>-1500</v>
      </c>
      <c r="L18" s="14">
        <f t="shared" si="7"/>
        <v>-116500</v>
      </c>
      <c r="M18" s="15">
        <f t="shared" si="2"/>
        <v>-3250000</v>
      </c>
      <c r="N18" s="15">
        <f t="shared" si="3"/>
        <v>0</v>
      </c>
      <c r="O18" s="16">
        <v>0.58333333333333337</v>
      </c>
      <c r="P18" s="17">
        <f t="shared" si="8"/>
        <v>0.97194026798644406</v>
      </c>
      <c r="Q18" s="18">
        <f t="shared" si="9"/>
        <v>-3272036.9121763641</v>
      </c>
      <c r="R18" s="18">
        <f t="shared" si="10"/>
        <v>0</v>
      </c>
    </row>
    <row r="19" spans="2:18" x14ac:dyDescent="0.3">
      <c r="B19" s="4">
        <f t="shared" si="11"/>
        <v>45597</v>
      </c>
      <c r="C19" s="12">
        <v>4</v>
      </c>
      <c r="D19" s="12">
        <v>4.25</v>
      </c>
      <c r="E19" s="13"/>
      <c r="F19" s="13"/>
      <c r="G19" s="14">
        <f t="shared" si="4"/>
        <v>0</v>
      </c>
      <c r="H19" s="14">
        <f t="shared" si="0"/>
        <v>0</v>
      </c>
      <c r="I19" s="14">
        <f t="shared" si="1"/>
        <v>0</v>
      </c>
      <c r="J19" s="14">
        <f t="shared" si="5"/>
        <v>0</v>
      </c>
      <c r="K19" s="14">
        <f t="shared" si="6"/>
        <v>0</v>
      </c>
      <c r="L19" s="14">
        <f t="shared" si="7"/>
        <v>0</v>
      </c>
      <c r="M19" s="15">
        <f t="shared" si="2"/>
        <v>0</v>
      </c>
      <c r="N19" s="15">
        <f t="shared" si="3"/>
        <v>0</v>
      </c>
      <c r="O19" s="16">
        <v>0.66666666666666663</v>
      </c>
      <c r="P19" s="17">
        <f t="shared" si="8"/>
        <v>0.96799653029986032</v>
      </c>
      <c r="Q19" s="18">
        <f t="shared" si="9"/>
        <v>0</v>
      </c>
      <c r="R19" s="18">
        <f t="shared" si="10"/>
        <v>0</v>
      </c>
    </row>
    <row r="20" spans="2:18" x14ac:dyDescent="0.3">
      <c r="B20" s="4">
        <f t="shared" si="11"/>
        <v>45627</v>
      </c>
      <c r="C20" s="12">
        <v>4.5</v>
      </c>
      <c r="D20" s="12">
        <v>4.5999999999999996</v>
      </c>
      <c r="E20" s="13"/>
      <c r="F20" s="13"/>
      <c r="G20" s="14">
        <f t="shared" si="4"/>
        <v>0</v>
      </c>
      <c r="H20" s="14">
        <f t="shared" si="0"/>
        <v>0</v>
      </c>
      <c r="I20" s="14">
        <f t="shared" si="1"/>
        <v>0</v>
      </c>
      <c r="J20" s="14">
        <f t="shared" si="5"/>
        <v>0</v>
      </c>
      <c r="K20" s="14">
        <f t="shared" si="6"/>
        <v>0</v>
      </c>
      <c r="L20" s="14">
        <f t="shared" si="7"/>
        <v>0</v>
      </c>
      <c r="M20" s="15">
        <f t="shared" si="2"/>
        <v>0</v>
      </c>
      <c r="N20" s="15">
        <f t="shared" si="3"/>
        <v>0</v>
      </c>
      <c r="O20" s="16">
        <v>0.75</v>
      </c>
      <c r="P20" s="17">
        <f t="shared" si="8"/>
        <v>0.96406879469432316</v>
      </c>
      <c r="Q20" s="18">
        <f t="shared" si="9"/>
        <v>0</v>
      </c>
      <c r="R20" s="18">
        <f t="shared" si="10"/>
        <v>0</v>
      </c>
    </row>
    <row r="21" spans="2:18" x14ac:dyDescent="0.3">
      <c r="B21" s="4">
        <f t="shared" si="11"/>
        <v>45658</v>
      </c>
      <c r="C21" s="12">
        <v>4.75</v>
      </c>
      <c r="D21" s="12">
        <v>4.9000000000000004</v>
      </c>
      <c r="E21" s="13"/>
      <c r="F21" s="13"/>
      <c r="G21" s="14">
        <f t="shared" si="4"/>
        <v>0</v>
      </c>
      <c r="H21" s="14">
        <f t="shared" si="0"/>
        <v>0</v>
      </c>
      <c r="I21" s="14">
        <f t="shared" si="1"/>
        <v>0</v>
      </c>
      <c r="J21" s="14">
        <f t="shared" si="5"/>
        <v>0</v>
      </c>
      <c r="K21" s="14">
        <f t="shared" si="6"/>
        <v>0</v>
      </c>
      <c r="L21" s="14">
        <f t="shared" si="7"/>
        <v>0</v>
      </c>
      <c r="M21" s="15">
        <f t="shared" si="2"/>
        <v>0</v>
      </c>
      <c r="N21" s="15">
        <f t="shared" si="3"/>
        <v>0</v>
      </c>
      <c r="O21" s="16">
        <v>0.83333333333333337</v>
      </c>
      <c r="P21" s="17">
        <f t="shared" si="8"/>
        <v>0.96015699623990569</v>
      </c>
      <c r="Q21" s="18">
        <f t="shared" si="9"/>
        <v>0</v>
      </c>
      <c r="R21" s="18">
        <f t="shared" si="10"/>
        <v>0</v>
      </c>
    </row>
    <row r="22" spans="2:18" x14ac:dyDescent="0.3">
      <c r="B22" s="4">
        <f t="shared" si="11"/>
        <v>45689</v>
      </c>
      <c r="C22" s="12">
        <v>5</v>
      </c>
      <c r="D22" s="12">
        <v>5.25</v>
      </c>
      <c r="E22" s="13"/>
      <c r="F22" s="13">
        <v>1000000</v>
      </c>
      <c r="G22" s="14">
        <f t="shared" si="4"/>
        <v>0</v>
      </c>
      <c r="H22" s="14">
        <f t="shared" si="0"/>
        <v>-105000</v>
      </c>
      <c r="I22" s="14">
        <f t="shared" si="1"/>
        <v>0</v>
      </c>
      <c r="J22" s="14">
        <f>$C$6*F22*-1</f>
        <v>-50000</v>
      </c>
      <c r="K22" s="14">
        <f t="shared" si="6"/>
        <v>-1500</v>
      </c>
      <c r="L22" s="14">
        <f t="shared" si="7"/>
        <v>-156500</v>
      </c>
      <c r="M22" s="15">
        <f t="shared" si="2"/>
        <v>0</v>
      </c>
      <c r="N22" s="15">
        <f t="shared" si="3"/>
        <v>5250000</v>
      </c>
      <c r="O22" s="16">
        <v>0.91666666666666663</v>
      </c>
      <c r="P22" s="17">
        <f t="shared" si="8"/>
        <v>0.95626107027014118</v>
      </c>
      <c r="Q22" s="18">
        <f t="shared" si="9"/>
        <v>-149654.85749727709</v>
      </c>
      <c r="R22" s="18">
        <f t="shared" si="10"/>
        <v>5020370.618918241</v>
      </c>
    </row>
    <row r="23" spans="2:18" x14ac:dyDescent="0.3">
      <c r="B23" s="4">
        <f t="shared" si="11"/>
        <v>45717</v>
      </c>
      <c r="C23" s="12">
        <v>4.5999999999999996</v>
      </c>
      <c r="D23" s="12">
        <v>4.8</v>
      </c>
      <c r="E23" s="13"/>
      <c r="F23" s="13"/>
      <c r="G23" s="14">
        <f t="shared" si="4"/>
        <v>0</v>
      </c>
      <c r="H23" s="14">
        <f t="shared" si="0"/>
        <v>0</v>
      </c>
      <c r="I23" s="14">
        <f t="shared" si="1"/>
        <v>0</v>
      </c>
      <c r="J23" s="14">
        <f t="shared" si="5"/>
        <v>0</v>
      </c>
      <c r="K23" s="14">
        <f t="shared" si="6"/>
        <v>0</v>
      </c>
      <c r="L23" s="14">
        <f t="shared" si="7"/>
        <v>0</v>
      </c>
      <c r="M23" s="15">
        <f t="shared" si="2"/>
        <v>0</v>
      </c>
      <c r="N23" s="15">
        <f t="shared" si="3"/>
        <v>0</v>
      </c>
      <c r="O23" s="16">
        <v>1</v>
      </c>
      <c r="P23" s="17">
        <f t="shared" si="8"/>
        <v>0.95238095238095233</v>
      </c>
      <c r="Q23" s="18">
        <f t="shared" si="9"/>
        <v>0</v>
      </c>
      <c r="R23" s="18">
        <f t="shared" si="10"/>
        <v>0</v>
      </c>
    </row>
    <row r="24" spans="2:18" x14ac:dyDescent="0.3">
      <c r="B24" s="4">
        <f t="shared" si="11"/>
        <v>45748</v>
      </c>
      <c r="C24" s="12">
        <v>4.0999999999999996</v>
      </c>
      <c r="D24" s="12">
        <v>4.25</v>
      </c>
      <c r="E24" s="13"/>
      <c r="F24" s="13"/>
      <c r="G24" s="14">
        <f t="shared" si="4"/>
        <v>0</v>
      </c>
      <c r="H24" s="14">
        <f t="shared" si="0"/>
        <v>0</v>
      </c>
      <c r="I24" s="14">
        <f t="shared" si="1"/>
        <v>0</v>
      </c>
      <c r="J24" s="14">
        <f t="shared" si="5"/>
        <v>0</v>
      </c>
      <c r="K24" s="14">
        <f t="shared" si="6"/>
        <v>0</v>
      </c>
      <c r="L24" s="14">
        <f t="shared" si="7"/>
        <v>0</v>
      </c>
      <c r="M24" s="15">
        <f t="shared" si="2"/>
        <v>0</v>
      </c>
      <c r="N24" s="15">
        <f t="shared" si="3"/>
        <v>0</v>
      </c>
      <c r="O24" s="16">
        <v>1.0833333333333333</v>
      </c>
      <c r="P24" s="17">
        <f t="shared" si="8"/>
        <v>0.94851657842958759</v>
      </c>
      <c r="Q24" s="18">
        <f t="shared" si="9"/>
        <v>0</v>
      </c>
      <c r="R24" s="18">
        <f t="shared" si="10"/>
        <v>0</v>
      </c>
    </row>
    <row r="25" spans="2:18" s="20" customFormat="1" x14ac:dyDescent="0.3">
      <c r="B25" s="19"/>
      <c r="E25" s="21">
        <f>SUM(E12:E24)</f>
        <v>2000000</v>
      </c>
      <c r="F25" s="21">
        <f>SUM(F12:F24)</f>
        <v>2000000</v>
      </c>
      <c r="G25" s="22">
        <f>SUM(G12:G24)</f>
        <v>-125000</v>
      </c>
      <c r="H25" s="22">
        <f t="shared" ref="H25:N25" si="12">SUM(H12:H24)</f>
        <v>-185000</v>
      </c>
      <c r="I25" s="22">
        <f t="shared" si="12"/>
        <v>-100000</v>
      </c>
      <c r="J25" s="22">
        <f t="shared" si="12"/>
        <v>-100000</v>
      </c>
      <c r="K25" s="22">
        <f t="shared" si="12"/>
        <v>-6000</v>
      </c>
      <c r="L25" s="22">
        <f t="shared" si="12"/>
        <v>-516000</v>
      </c>
      <c r="M25" s="22">
        <f t="shared" si="12"/>
        <v>-6250000</v>
      </c>
      <c r="N25" s="22">
        <f t="shared" si="12"/>
        <v>9250000</v>
      </c>
      <c r="Q25" s="22">
        <f>SUM(Q12:Q24)</f>
        <v>-6649420.2655464606</v>
      </c>
      <c r="R25" s="22">
        <f>SUM(R12:R24)</f>
        <v>8939874.6615030281</v>
      </c>
    </row>
    <row r="27" spans="2:18" x14ac:dyDescent="0.3">
      <c r="Q27" s="23" t="s">
        <v>27</v>
      </c>
      <c r="R27" s="18">
        <f>R25+Q25</f>
        <v>2290454.3959565675</v>
      </c>
    </row>
    <row r="28" spans="2:18" x14ac:dyDescent="0.3">
      <c r="Q28" s="23" t="s">
        <v>9</v>
      </c>
      <c r="R28" s="18">
        <f>E18*C18*C9*-1</f>
        <v>-65000</v>
      </c>
    </row>
    <row r="29" spans="2:18" x14ac:dyDescent="0.3">
      <c r="Q29" s="23" t="s">
        <v>28</v>
      </c>
      <c r="R29" s="18">
        <f>R27+R28</f>
        <v>2225454.3959565675</v>
      </c>
    </row>
    <row r="30" spans="2:18" x14ac:dyDescent="0.3">
      <c r="Q30" s="23" t="s">
        <v>29</v>
      </c>
      <c r="R30" s="24">
        <f>R29/(E25+F25)</f>
        <v>0.55636359898914189</v>
      </c>
    </row>
    <row r="31" spans="2:18" x14ac:dyDescent="0.3">
      <c r="Q31" s="23" t="s">
        <v>30</v>
      </c>
      <c r="R31" s="24">
        <f>R30/12</f>
        <v>4.6363633249095156E-2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Bhatty</dc:creator>
  <cp:lastModifiedBy>Jay Bhatty</cp:lastModifiedBy>
  <dcterms:created xsi:type="dcterms:W3CDTF">2024-06-30T15:29:33Z</dcterms:created>
  <dcterms:modified xsi:type="dcterms:W3CDTF">2024-06-30T15:35:41Z</dcterms:modified>
</cp:coreProperties>
</file>